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ggie\Documents\1WheelWell\CS4K\"/>
    </mc:Choice>
  </mc:AlternateContent>
  <bookViews>
    <workbookView xWindow="0" yWindow="0" windowWidth="20484" windowHeight="7752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6" i="1" l="1"/>
  <c r="K9" i="1" l="1"/>
  <c r="L9" i="1"/>
  <c r="K10" i="1"/>
  <c r="L10" i="1"/>
  <c r="K11" i="1"/>
  <c r="L11" i="1"/>
  <c r="K12" i="1"/>
  <c r="L12" i="1"/>
  <c r="L15" i="1"/>
  <c r="P6" i="1" l="1"/>
  <c r="O6" i="1"/>
  <c r="N6" i="1"/>
  <c r="M6" i="1"/>
  <c r="J6" i="1"/>
  <c r="P5" i="1"/>
  <c r="O5" i="1"/>
  <c r="N5" i="1"/>
  <c r="M5" i="1"/>
  <c r="J5" i="1"/>
  <c r="P4" i="1"/>
  <c r="O4" i="1"/>
  <c r="N4" i="1"/>
  <c r="M4" i="1"/>
  <c r="J4" i="1"/>
  <c r="P3" i="1"/>
  <c r="O3" i="1"/>
  <c r="N3" i="1"/>
  <c r="M3" i="1"/>
  <c r="L3" i="1"/>
  <c r="K3" i="1"/>
  <c r="J3" i="1"/>
  <c r="F2" i="1"/>
  <c r="C5" i="1"/>
  <c r="C4" i="1"/>
  <c r="C3" i="1"/>
  <c r="B5" i="1"/>
  <c r="B4" i="1"/>
  <c r="B3" i="1"/>
  <c r="C12" i="1"/>
  <c r="C11" i="1"/>
  <c r="C10" i="1"/>
  <c r="B12" i="1"/>
  <c r="B11" i="1"/>
  <c r="B10" i="1"/>
  <c r="C20" i="1"/>
  <c r="C19" i="1"/>
  <c r="C18" i="1"/>
  <c r="B20" i="1"/>
  <c r="B19" i="1"/>
  <c r="B18" i="1"/>
  <c r="C28" i="1"/>
  <c r="C27" i="1"/>
  <c r="C26" i="1"/>
  <c r="B28" i="1"/>
  <c r="B27" i="1"/>
  <c r="B26" i="1"/>
  <c r="D53" i="1"/>
  <c r="C52" i="1"/>
  <c r="C51" i="1"/>
  <c r="C50" i="1"/>
  <c r="B52" i="1"/>
  <c r="B51" i="1"/>
  <c r="B50" i="1"/>
  <c r="B13" i="1"/>
  <c r="B15" i="1" s="1"/>
  <c r="C6" i="1"/>
  <c r="C8" i="1" s="1"/>
  <c r="D5" i="1"/>
  <c r="D4" i="1"/>
  <c r="D3" i="1"/>
  <c r="B6" i="1" l="1"/>
  <c r="B8" i="1" s="1"/>
  <c r="D6" i="1"/>
  <c r="D8" i="1" s="1"/>
  <c r="F57" i="1"/>
  <c r="F41" i="1"/>
  <c r="F33" i="1"/>
  <c r="C61" i="1" l="1"/>
  <c r="C63" i="1" s="1"/>
  <c r="B61" i="1"/>
  <c r="B63" i="1" s="1"/>
  <c r="D60" i="1"/>
  <c r="D59" i="1"/>
  <c r="D58" i="1"/>
  <c r="C53" i="1"/>
  <c r="C55" i="1" s="1"/>
  <c r="B53" i="1"/>
  <c r="D52" i="1"/>
  <c r="D51" i="1"/>
  <c r="D50" i="1"/>
  <c r="C47" i="1"/>
  <c r="C45" i="1"/>
  <c r="B45" i="1"/>
  <c r="B47" i="1" s="1"/>
  <c r="D44" i="1"/>
  <c r="D43" i="1"/>
  <c r="D42" i="1"/>
  <c r="C37" i="1"/>
  <c r="C39" i="1" s="1"/>
  <c r="B37" i="1"/>
  <c r="B39" i="1" s="1"/>
  <c r="D36" i="1"/>
  <c r="D35" i="1"/>
  <c r="D34" i="1"/>
  <c r="C29" i="1"/>
  <c r="C31" i="1" s="1"/>
  <c r="B29" i="1"/>
  <c r="B31" i="1" s="1"/>
  <c r="D28" i="1"/>
  <c r="D27" i="1"/>
  <c r="D26" i="1"/>
  <c r="C21" i="1"/>
  <c r="C23" i="1" s="1"/>
  <c r="B21" i="1"/>
  <c r="B23" i="1" s="1"/>
  <c r="D20" i="1"/>
  <c r="D19" i="1"/>
  <c r="D18" i="1"/>
  <c r="D11" i="1"/>
  <c r="D12" i="1"/>
  <c r="D10" i="1"/>
  <c r="C13" i="1"/>
  <c r="C15" i="1" s="1"/>
  <c r="D13" i="1" l="1"/>
  <c r="F9" i="1" s="1"/>
  <c r="D61" i="1"/>
  <c r="D63" i="1" s="1"/>
  <c r="B55" i="1"/>
  <c r="D45" i="1"/>
  <c r="D47" i="1" s="1"/>
  <c r="D37" i="1"/>
  <c r="D39" i="1" s="1"/>
  <c r="D29" i="1"/>
  <c r="D21" i="1"/>
  <c r="D15" i="1" l="1"/>
  <c r="D23" i="1"/>
  <c r="F17" i="1"/>
  <c r="D31" i="1"/>
  <c r="F25" i="1"/>
  <c r="D55" i="1"/>
  <c r="F49" i="1"/>
</calcChain>
</file>

<file path=xl/sharedStrings.xml><?xml version="1.0" encoding="utf-8"?>
<sst xmlns="http://schemas.openxmlformats.org/spreadsheetml/2006/main" count="87" uniqueCount="28">
  <si>
    <t>Total</t>
  </si>
  <si>
    <t>Passengers</t>
  </si>
  <si>
    <t>0 to 4</t>
  </si>
  <si>
    <t>5 to 9</t>
  </si>
  <si>
    <t>10 to 14</t>
  </si>
  <si>
    <t>Pedestrians</t>
  </si>
  <si>
    <t xml:space="preserve">Child MV deaths </t>
  </si>
  <si>
    <t>No data available</t>
  </si>
  <si>
    <t xml:space="preserve">No data available </t>
  </si>
  <si>
    <t>Total Deaths</t>
  </si>
  <si>
    <t>Children as a % of deaths</t>
  </si>
  <si>
    <t>Total road deaths</t>
  </si>
  <si>
    <t>Child road deaths</t>
  </si>
  <si>
    <t>Child deaths per day</t>
  </si>
  <si>
    <t>2018</t>
  </si>
  <si>
    <t>2017</t>
  </si>
  <si>
    <t>2016</t>
  </si>
  <si>
    <t>2015</t>
  </si>
  <si>
    <t>2014</t>
  </si>
  <si>
    <t>2013</t>
  </si>
  <si>
    <t>2012</t>
  </si>
  <si>
    <t>Trend</t>
  </si>
  <si>
    <t>Number</t>
  </si>
  <si>
    <t>Year</t>
  </si>
  <si>
    <t>% of Deaths</t>
  </si>
  <si>
    <t>Daily Ave</t>
  </si>
  <si>
    <t xml:space="preserve">Children aged </t>
  </si>
  <si>
    <t>RTMC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</si>
</sst>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16" fontId="0" fillId="0" borderId="0" xfId="0" applyNumberFormat="1"/>
    <xf numFmtId="2" fontId="0" fillId="0" borderId="0" xfId="0" applyNumberFormat="1"/>
    <xf numFmtId="1" fontId="0" fillId="0" borderId="0" xfId="0" applyNumberFormat="1"/>
    <xf numFmtId="1" fontId="0" fillId="2" borderId="0" xfId="0" applyNumberFormat="1" applyFill="1"/>
    <xf numFmtId="164" fontId="0" fillId="0" borderId="0" xfId="1" applyFont="1"/>
    <xf numFmtId="164" fontId="0" fillId="0" borderId="0" xfId="0" applyNumberFormat="1"/>
    <xf numFmtId="164" fontId="0" fillId="3" borderId="0" xfId="0" applyNumberFormat="1" applyFill="1"/>
    <xf numFmtId="0" fontId="0" fillId="0" borderId="1" xfId="0" applyBorder="1"/>
    <xf numFmtId="164" fontId="0" fillId="0" borderId="1" xfId="1" applyFont="1" applyBorder="1"/>
    <xf numFmtId="0" fontId="0" fillId="0" borderId="0" xfId="0" applyBorder="1"/>
    <xf numFmtId="164" fontId="0" fillId="0" borderId="0" xfId="1" applyFont="1" applyBorder="1"/>
    <xf numFmtId="164" fontId="0" fillId="0" borderId="0" xfId="1" applyFont="1" applyFill="1" applyBorder="1"/>
    <xf numFmtId="49" fontId="0" fillId="0" borderId="0" xfId="0" applyNumberFormat="1" applyBorder="1"/>
    <xf numFmtId="49" fontId="0" fillId="0" borderId="0" xfId="0" applyNumberFormat="1"/>
    <xf numFmtId="165" fontId="0" fillId="0" borderId="0" xfId="1" applyNumberFormat="1" applyFont="1" applyBorder="1"/>
    <xf numFmtId="165" fontId="0" fillId="0" borderId="0" xfId="0" applyNumberFormat="1"/>
    <xf numFmtId="1" fontId="0" fillId="0" borderId="0" xfId="0" applyNumberFormat="1" applyBorder="1" applyAlignment="1">
      <alignment horizontal="right"/>
    </xf>
    <xf numFmtId="164" fontId="0" fillId="0" borderId="0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165" fontId="0" fillId="0" borderId="1" xfId="1" applyNumberFormat="1" applyFont="1" applyBorder="1"/>
    <xf numFmtId="165" fontId="0" fillId="0" borderId="1" xfId="0" applyNumberFormat="1" applyBorder="1"/>
    <xf numFmtId="2" fontId="0" fillId="0" borderId="1" xfId="0" applyNumberFormat="1" applyBorder="1"/>
    <xf numFmtId="165" fontId="0" fillId="0" borderId="0" xfId="1" applyNumberFormat="1" applyFont="1"/>
    <xf numFmtId="0" fontId="0" fillId="4" borderId="2" xfId="0" applyFill="1" applyBorder="1"/>
    <xf numFmtId="0" fontId="3" fillId="4" borderId="2" xfId="0" applyFont="1" applyFill="1" applyBorder="1"/>
    <xf numFmtId="1" fontId="3" fillId="4" borderId="2" xfId="0" applyNumberFormat="1" applyFont="1" applyFill="1" applyBorder="1"/>
    <xf numFmtId="1" fontId="3" fillId="5" borderId="2" xfId="0" applyNumberFormat="1" applyFon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4" borderId="8" xfId="0" applyFont="1" applyFill="1" applyBorder="1"/>
    <xf numFmtId="1" fontId="5" fillId="4" borderId="8" xfId="0" applyNumberFormat="1" applyFont="1" applyFill="1" applyBorder="1"/>
    <xf numFmtId="0" fontId="5" fillId="4" borderId="9" xfId="0" applyFont="1" applyFill="1" applyBorder="1"/>
    <xf numFmtId="1" fontId="5" fillId="4" borderId="9" xfId="0" applyNumberFormat="1" applyFont="1" applyFill="1" applyBorder="1"/>
    <xf numFmtId="0" fontId="5" fillId="4" borderId="2" xfId="0" applyFont="1" applyFill="1" applyBorder="1"/>
    <xf numFmtId="1" fontId="5" fillId="4" borderId="2" xfId="0" applyNumberFormat="1" applyFont="1" applyFill="1" applyBorder="1"/>
    <xf numFmtId="0" fontId="0" fillId="4" borderId="8" xfId="0" applyFill="1" applyBorder="1"/>
    <xf numFmtId="0" fontId="4" fillId="4" borderId="8" xfId="0" applyFont="1" applyFill="1" applyBorder="1"/>
    <xf numFmtId="0" fontId="4" fillId="4" borderId="8" xfId="0" applyFont="1" applyFill="1" applyBorder="1" applyAlignment="1">
      <alignment horizontal="right"/>
    </xf>
    <xf numFmtId="0" fontId="2" fillId="6" borderId="1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Wheel Well">
      <a:dk1>
        <a:srgbClr val="414042"/>
      </a:dk1>
      <a:lt1>
        <a:sysClr val="window" lastClr="FFFFFF"/>
      </a:lt1>
      <a:dk2>
        <a:srgbClr val="333132"/>
      </a:dk2>
      <a:lt2>
        <a:srgbClr val="E7E6E6"/>
      </a:lt2>
      <a:accent1>
        <a:srgbClr val="089EAF"/>
      </a:accent1>
      <a:accent2>
        <a:srgbClr val="E56020"/>
      </a:accent2>
      <a:accent3>
        <a:srgbClr val="A0B044"/>
      </a:accent3>
      <a:accent4>
        <a:srgbClr val="E2A722"/>
      </a:accent4>
      <a:accent5>
        <a:srgbClr val="CF4646"/>
      </a:accent5>
      <a:accent6>
        <a:srgbClr val="A0B044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lossy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view="pageBreakPreview" zoomScale="112" zoomScaleNormal="100" zoomScaleSheetLayoutView="112" workbookViewId="0">
      <selection activeCell="B13" sqref="B13"/>
    </sheetView>
  </sheetViews>
  <sheetFormatPr defaultRowHeight="14.4" x14ac:dyDescent="0.3"/>
  <cols>
    <col min="2" max="3" width="12" bestFit="1" customWidth="1"/>
    <col min="5" max="5" width="12.88671875" style="5" bestFit="1" customWidth="1"/>
    <col min="9" max="9" width="23.33203125" bestFit="1" customWidth="1"/>
    <col min="10" max="10" width="9.88671875" bestFit="1" customWidth="1"/>
    <col min="11" max="11" width="10.88671875" bestFit="1" customWidth="1"/>
    <col min="12" max="16" width="9.88671875" bestFit="1" customWidth="1"/>
  </cols>
  <sheetData>
    <row r="1" spans="1:16" x14ac:dyDescent="0.3">
      <c r="A1" t="s">
        <v>6</v>
      </c>
      <c r="E1" s="5" t="s">
        <v>9</v>
      </c>
      <c r="F1" t="s">
        <v>10</v>
      </c>
    </row>
    <row r="2" spans="1:16" x14ac:dyDescent="0.3">
      <c r="A2">
        <v>2018</v>
      </c>
      <c r="B2" t="s">
        <v>1</v>
      </c>
      <c r="C2" t="s">
        <v>5</v>
      </c>
      <c r="D2" t="s">
        <v>0</v>
      </c>
      <c r="E2" s="5">
        <v>12921</v>
      </c>
      <c r="F2" s="7">
        <f>SUM(D6/E2)*100</f>
        <v>30.200000000000003</v>
      </c>
      <c r="I2" s="8"/>
      <c r="J2" s="8">
        <v>2012</v>
      </c>
      <c r="K2" s="8">
        <v>2013</v>
      </c>
      <c r="L2" s="8">
        <v>2014</v>
      </c>
      <c r="M2" s="8">
        <v>2015</v>
      </c>
      <c r="N2" s="8">
        <v>2016</v>
      </c>
      <c r="O2" s="8">
        <v>2017</v>
      </c>
      <c r="P2" s="8">
        <v>2018</v>
      </c>
    </row>
    <row r="3" spans="1:16" x14ac:dyDescent="0.3">
      <c r="A3" t="s">
        <v>2</v>
      </c>
      <c r="B3" s="3">
        <f>E2/100*5.1</f>
        <v>658.971</v>
      </c>
      <c r="C3" s="3">
        <f>E2/100*6.2</f>
        <v>801.10200000000009</v>
      </c>
      <c r="D3" s="3">
        <f>SUM(B3:C3)</f>
        <v>1460.0730000000001</v>
      </c>
      <c r="I3" s="8" t="s">
        <v>11</v>
      </c>
      <c r="J3" s="21">
        <f>E49</f>
        <v>13528</v>
      </c>
      <c r="K3" s="22">
        <f>E41</f>
        <v>11844</v>
      </c>
      <c r="L3" s="22">
        <f>E33</f>
        <v>12702</v>
      </c>
      <c r="M3" s="22">
        <f>E25</f>
        <v>12944</v>
      </c>
      <c r="N3" s="22">
        <f>E17</f>
        <v>11676</v>
      </c>
      <c r="O3" s="21">
        <f>E9</f>
        <v>14050</v>
      </c>
      <c r="P3" s="22">
        <f>E2</f>
        <v>12921</v>
      </c>
    </row>
    <row r="4" spans="1:16" x14ac:dyDescent="0.3">
      <c r="A4" s="1" t="s">
        <v>3</v>
      </c>
      <c r="B4" s="3">
        <f>E2/100*3.8</f>
        <v>490.99799999999999</v>
      </c>
      <c r="C4" s="3">
        <f>E2/100*7.5</f>
        <v>969.07500000000005</v>
      </c>
      <c r="D4" s="3">
        <f t="shared" ref="D4:D5" si="0">SUM(B4:C4)</f>
        <v>1460.0730000000001</v>
      </c>
      <c r="G4">
        <v>3902</v>
      </c>
      <c r="I4" s="8" t="s">
        <v>12</v>
      </c>
      <c r="J4" s="21">
        <f>D53</f>
        <v>5086.5280000000002</v>
      </c>
      <c r="K4" s="19"/>
      <c r="L4" s="8"/>
      <c r="M4" s="20">
        <f>D29</f>
        <v>4284.4639999999999</v>
      </c>
      <c r="N4" s="20">
        <f>D21</f>
        <v>3362.6880000000001</v>
      </c>
      <c r="O4" s="21">
        <f>D13</f>
        <v>3863.75</v>
      </c>
      <c r="P4" s="20">
        <f>D6</f>
        <v>3902.1420000000003</v>
      </c>
    </row>
    <row r="5" spans="1:16" x14ac:dyDescent="0.3">
      <c r="A5" t="s">
        <v>4</v>
      </c>
      <c r="B5" s="3">
        <f>E2/100*3.3</f>
        <v>426.39300000000003</v>
      </c>
      <c r="C5" s="3">
        <f>E2/100*4.3</f>
        <v>555.60300000000007</v>
      </c>
      <c r="D5" s="3">
        <f t="shared" si="0"/>
        <v>981.99600000000009</v>
      </c>
      <c r="G5">
        <v>5087</v>
      </c>
      <c r="I5" s="8" t="s">
        <v>13</v>
      </c>
      <c r="J5" s="9">
        <f>D55</f>
        <v>13.935693150684932</v>
      </c>
      <c r="K5" s="8"/>
      <c r="L5" s="8"/>
      <c r="M5" s="23">
        <f>D31</f>
        <v>11.738257534246575</v>
      </c>
      <c r="N5" s="23">
        <f>D23</f>
        <v>9.2128438356164395</v>
      </c>
      <c r="O5" s="9">
        <f>D15</f>
        <v>10.585616438356164</v>
      </c>
      <c r="P5" s="23">
        <f>D8</f>
        <v>10.690800000000001</v>
      </c>
    </row>
    <row r="6" spans="1:16" x14ac:dyDescent="0.3">
      <c r="A6" t="s">
        <v>0</v>
      </c>
      <c r="B6" s="3">
        <f>SUM(B3:B5)</f>
        <v>1576.3620000000001</v>
      </c>
      <c r="C6" s="3">
        <f>SUM(C3:C5)</f>
        <v>2325.7800000000002</v>
      </c>
      <c r="D6" s="4">
        <f>SUM(B6:C6)</f>
        <v>3902.1420000000003</v>
      </c>
      <c r="G6">
        <f>G4/G5*100</f>
        <v>76.705327304894837</v>
      </c>
      <c r="I6" s="8" t="s">
        <v>10</v>
      </c>
      <c r="J6" s="9">
        <f>F49</f>
        <v>37.6</v>
      </c>
      <c r="K6" s="8"/>
      <c r="L6" s="8"/>
      <c r="M6" s="19">
        <f>F25</f>
        <v>33.1</v>
      </c>
      <c r="N6" s="19">
        <f>F17</f>
        <v>28.800000000000004</v>
      </c>
      <c r="O6" s="9">
        <f>F9</f>
        <v>27.500000000000004</v>
      </c>
      <c r="P6" s="19">
        <f>F2</f>
        <v>30.200000000000003</v>
      </c>
    </row>
    <row r="7" spans="1:16" x14ac:dyDescent="0.3">
      <c r="B7">
        <v>365</v>
      </c>
      <c r="C7">
        <v>365</v>
      </c>
      <c r="D7" s="3">
        <v>365</v>
      </c>
      <c r="E7" s="24">
        <v>365</v>
      </c>
      <c r="J7" s="5"/>
      <c r="K7" s="5"/>
    </row>
    <row r="8" spans="1:16" x14ac:dyDescent="0.3">
      <c r="A8" t="s">
        <v>25</v>
      </c>
      <c r="B8" s="2">
        <f>B6/B7</f>
        <v>4.3188000000000004</v>
      </c>
      <c r="C8" s="2">
        <f>C6/C7</f>
        <v>6.3720000000000008</v>
      </c>
      <c r="D8" s="2">
        <f>D6/D7</f>
        <v>10.690800000000001</v>
      </c>
      <c r="E8" s="2">
        <f>E2/E7</f>
        <v>35.4</v>
      </c>
      <c r="I8" t="s">
        <v>23</v>
      </c>
      <c r="J8" s="5" t="s">
        <v>22</v>
      </c>
      <c r="K8" s="5" t="s">
        <v>21</v>
      </c>
      <c r="L8" t="s">
        <v>24</v>
      </c>
    </row>
    <row r="9" spans="1:16" x14ac:dyDescent="0.3">
      <c r="A9">
        <v>2017</v>
      </c>
      <c r="B9" t="s">
        <v>1</v>
      </c>
      <c r="C9" t="s">
        <v>5</v>
      </c>
      <c r="D9" t="s">
        <v>0</v>
      </c>
      <c r="E9" s="5">
        <v>14050</v>
      </c>
      <c r="F9" s="7">
        <f>SUM(D13/E9)*100</f>
        <v>27.500000000000004</v>
      </c>
      <c r="I9" s="13" t="s">
        <v>14</v>
      </c>
      <c r="J9" s="12">
        <v>3902</v>
      </c>
      <c r="K9" s="17">
        <f>J9-J10</f>
        <v>38</v>
      </c>
      <c r="L9" s="18">
        <f>F2</f>
        <v>30.200000000000003</v>
      </c>
    </row>
    <row r="10" spans="1:16" x14ac:dyDescent="0.3">
      <c r="A10" t="s">
        <v>2</v>
      </c>
      <c r="B10" s="3">
        <f>E9/100*3.8</f>
        <v>533.9</v>
      </c>
      <c r="C10" s="3">
        <f>E9/100*5.6</f>
        <v>786.8</v>
      </c>
      <c r="D10" s="3">
        <f>SUM(B10:C10)</f>
        <v>1320.6999999999998</v>
      </c>
      <c r="I10" s="13" t="s">
        <v>15</v>
      </c>
      <c r="J10" s="11">
        <v>3864</v>
      </c>
      <c r="K10" s="17">
        <f>J10-J11</f>
        <v>501</v>
      </c>
      <c r="L10" s="18">
        <f>F9</f>
        <v>27.500000000000004</v>
      </c>
    </row>
    <row r="11" spans="1:16" x14ac:dyDescent="0.3">
      <c r="A11" s="1" t="s">
        <v>3</v>
      </c>
      <c r="B11" s="3">
        <f>E9/100*3.2</f>
        <v>449.6</v>
      </c>
      <c r="C11" s="3">
        <f>E9/100*7.5</f>
        <v>1053.75</v>
      </c>
      <c r="D11" s="3">
        <f t="shared" ref="D11:D13" si="1">SUM(B11:C11)</f>
        <v>1503.35</v>
      </c>
      <c r="I11" s="13" t="s">
        <v>16</v>
      </c>
      <c r="J11" s="11">
        <v>3363</v>
      </c>
      <c r="K11" s="17">
        <f>J11-J12</f>
        <v>-921</v>
      </c>
      <c r="L11" s="18">
        <f>F17</f>
        <v>28.800000000000004</v>
      </c>
    </row>
    <row r="12" spans="1:16" x14ac:dyDescent="0.3">
      <c r="A12" t="s">
        <v>4</v>
      </c>
      <c r="B12" s="3">
        <f>E9/100*3.1</f>
        <v>435.55</v>
      </c>
      <c r="C12" s="3">
        <f>E9/100*4.3</f>
        <v>604.15</v>
      </c>
      <c r="D12" s="3">
        <f t="shared" si="1"/>
        <v>1039.7</v>
      </c>
      <c r="I12" s="13" t="s">
        <v>17</v>
      </c>
      <c r="J12" s="11">
        <v>4284</v>
      </c>
      <c r="K12" s="15">
        <f>J12-J15</f>
        <v>-803</v>
      </c>
      <c r="L12" s="18">
        <f>F25</f>
        <v>33.1</v>
      </c>
    </row>
    <row r="13" spans="1:16" x14ac:dyDescent="0.3">
      <c r="A13" t="s">
        <v>0</v>
      </c>
      <c r="B13" s="3">
        <f>SUM(B10:B12)</f>
        <v>1419.05</v>
      </c>
      <c r="C13" s="3">
        <f>SUM(C10:C12)</f>
        <v>2444.6999999999998</v>
      </c>
      <c r="D13" s="4">
        <f t="shared" si="1"/>
        <v>3863.75</v>
      </c>
      <c r="I13" s="13" t="s">
        <v>18</v>
      </c>
      <c r="J13" s="11"/>
      <c r="K13" s="15"/>
      <c r="L13" s="10"/>
    </row>
    <row r="14" spans="1:16" x14ac:dyDescent="0.3">
      <c r="B14">
        <v>365</v>
      </c>
      <c r="C14">
        <v>365</v>
      </c>
      <c r="D14" s="3">
        <v>365</v>
      </c>
      <c r="I14" s="13" t="s">
        <v>19</v>
      </c>
      <c r="J14" s="5"/>
      <c r="K14" s="15"/>
      <c r="L14" s="10"/>
    </row>
    <row r="15" spans="1:16" x14ac:dyDescent="0.3">
      <c r="B15" s="2">
        <f>B13/B14</f>
        <v>3.8878082191780821</v>
      </c>
      <c r="C15" s="2">
        <f>C13/C14</f>
        <v>6.6978082191780821</v>
      </c>
      <c r="D15" s="2">
        <f>D13/D14</f>
        <v>10.585616438356164</v>
      </c>
      <c r="I15" s="13" t="s">
        <v>20</v>
      </c>
      <c r="J15" s="5">
        <v>5087</v>
      </c>
      <c r="K15" s="15"/>
      <c r="L15" s="6">
        <f>F49</f>
        <v>37.6</v>
      </c>
    </row>
    <row r="16" spans="1:16" x14ac:dyDescent="0.3">
      <c r="O16" s="13"/>
    </row>
    <row r="17" spans="1:15" x14ac:dyDescent="0.3">
      <c r="A17">
        <v>2016</v>
      </c>
      <c r="B17" t="s">
        <v>1</v>
      </c>
      <c r="C17" t="s">
        <v>5</v>
      </c>
      <c r="D17" t="s">
        <v>0</v>
      </c>
      <c r="E17" s="5">
        <v>11676</v>
      </c>
      <c r="F17" s="7">
        <f>SUM(D21/E17)*100</f>
        <v>28.800000000000004</v>
      </c>
      <c r="I17" s="14"/>
      <c r="K17" s="16"/>
      <c r="O17" s="13"/>
    </row>
    <row r="18" spans="1:15" x14ac:dyDescent="0.3">
      <c r="A18" t="s">
        <v>2</v>
      </c>
      <c r="B18" s="3">
        <f>E17/100*4.6</f>
        <v>537.096</v>
      </c>
      <c r="C18" s="3">
        <f>E17/100*6.1</f>
        <v>712.23599999999999</v>
      </c>
      <c r="D18" s="3">
        <f>SUM(B18:C18)</f>
        <v>1249.3319999999999</v>
      </c>
      <c r="J18" s="5"/>
      <c r="K18" s="5"/>
      <c r="O18" s="13"/>
    </row>
    <row r="19" spans="1:15" x14ac:dyDescent="0.3">
      <c r="A19" s="1" t="s">
        <v>3</v>
      </c>
      <c r="B19" s="3">
        <f>E17/100*3.4</f>
        <v>396.98399999999998</v>
      </c>
      <c r="C19" s="3">
        <f>E17/100*7.7</f>
        <v>899.05200000000002</v>
      </c>
      <c r="D19" s="3">
        <f t="shared" ref="D19:D21" si="2">SUM(B19:C19)</f>
        <v>1296.0360000000001</v>
      </c>
      <c r="J19" s="12"/>
      <c r="K19" s="17"/>
    </row>
    <row r="20" spans="1:15" x14ac:dyDescent="0.3">
      <c r="A20" t="s">
        <v>4</v>
      </c>
      <c r="B20" s="3">
        <f>E17/100*3.1</f>
        <v>361.95600000000002</v>
      </c>
      <c r="C20" s="3">
        <f>E17/100*3.9</f>
        <v>455.36400000000003</v>
      </c>
      <c r="D20" s="3">
        <f t="shared" si="2"/>
        <v>817.32</v>
      </c>
      <c r="J20" s="11"/>
      <c r="K20" s="17"/>
    </row>
    <row r="21" spans="1:15" x14ac:dyDescent="0.3">
      <c r="A21" t="s">
        <v>0</v>
      </c>
      <c r="B21" s="3">
        <f>SUM(B18:B20)</f>
        <v>1296.0360000000001</v>
      </c>
      <c r="C21" s="3">
        <f>SUM(C18:C20)</f>
        <v>2066.652</v>
      </c>
      <c r="D21" s="4">
        <f t="shared" si="2"/>
        <v>3362.6880000000001</v>
      </c>
      <c r="J21" s="11"/>
      <c r="K21" s="17"/>
    </row>
    <row r="22" spans="1:15" x14ac:dyDescent="0.3">
      <c r="B22">
        <v>365</v>
      </c>
      <c r="C22">
        <v>365</v>
      </c>
      <c r="D22" s="3">
        <v>365</v>
      </c>
      <c r="I22" s="13"/>
      <c r="J22" s="11"/>
      <c r="K22" s="11"/>
    </row>
    <row r="23" spans="1:15" x14ac:dyDescent="0.3">
      <c r="B23" s="2">
        <f>B21/B22</f>
        <v>3.5507835616438359</v>
      </c>
      <c r="C23" s="2">
        <f>C21/C22</f>
        <v>5.6620602739726031</v>
      </c>
      <c r="D23" s="2">
        <f>D21/D22</f>
        <v>9.2128438356164395</v>
      </c>
      <c r="I23" s="13"/>
      <c r="J23" s="11"/>
      <c r="K23" s="11"/>
    </row>
    <row r="24" spans="1:15" x14ac:dyDescent="0.3">
      <c r="I24" s="13"/>
      <c r="J24" s="11"/>
      <c r="K24" s="15"/>
    </row>
    <row r="25" spans="1:15" x14ac:dyDescent="0.3">
      <c r="A25">
        <v>2015</v>
      </c>
      <c r="B25" t="s">
        <v>1</v>
      </c>
      <c r="C25" t="s">
        <v>5</v>
      </c>
      <c r="D25" t="s">
        <v>0</v>
      </c>
      <c r="E25" s="5">
        <v>12944</v>
      </c>
      <c r="F25" s="7">
        <f>SUM(D29/E25)*100</f>
        <v>33.1</v>
      </c>
      <c r="I25" s="14"/>
      <c r="J25" s="5"/>
      <c r="K25" s="15"/>
    </row>
    <row r="26" spans="1:15" x14ac:dyDescent="0.3">
      <c r="A26" t="s">
        <v>2</v>
      </c>
      <c r="B26" s="3">
        <f>E25/100*5</f>
        <v>647.20000000000005</v>
      </c>
      <c r="C26" s="3">
        <f>E25/100*6.9</f>
        <v>893.13600000000008</v>
      </c>
      <c r="D26" s="3">
        <f>SUM(B26:C26)</f>
        <v>1540.3360000000002</v>
      </c>
      <c r="I26" s="14"/>
      <c r="J26" s="5"/>
      <c r="K26" s="15"/>
    </row>
    <row r="27" spans="1:15" x14ac:dyDescent="0.3">
      <c r="A27" s="1" t="s">
        <v>3</v>
      </c>
      <c r="B27" s="3">
        <f>E25/100*3.7</f>
        <v>478.928</v>
      </c>
      <c r="C27" s="3">
        <f>E25/100*9.4</f>
        <v>1216.7360000000001</v>
      </c>
      <c r="D27" s="3">
        <f t="shared" ref="D27:D29" si="3">SUM(B27:C27)</f>
        <v>1695.6640000000002</v>
      </c>
      <c r="I27" s="14"/>
      <c r="K27" s="16"/>
    </row>
    <row r="28" spans="1:15" x14ac:dyDescent="0.3">
      <c r="A28" t="s">
        <v>4</v>
      </c>
      <c r="B28" s="3">
        <f>E25/100*3.6</f>
        <v>465.98399999999998</v>
      </c>
      <c r="C28" s="3">
        <f>E25/100*4.5</f>
        <v>582.48</v>
      </c>
      <c r="D28" s="3">
        <f t="shared" si="3"/>
        <v>1048.4639999999999</v>
      </c>
    </row>
    <row r="29" spans="1:15" x14ac:dyDescent="0.3">
      <c r="A29" t="s">
        <v>0</v>
      </c>
      <c r="B29" s="3">
        <f>SUM(B26:B28)</f>
        <v>1592.1120000000001</v>
      </c>
      <c r="C29" s="3">
        <f>SUM(C26:C28)</f>
        <v>2692.3520000000003</v>
      </c>
      <c r="D29" s="4">
        <f t="shared" si="3"/>
        <v>4284.4639999999999</v>
      </c>
    </row>
    <row r="30" spans="1:15" x14ac:dyDescent="0.3">
      <c r="B30">
        <v>365</v>
      </c>
      <c r="C30">
        <v>365</v>
      </c>
      <c r="D30" s="3">
        <v>365</v>
      </c>
    </row>
    <row r="31" spans="1:15" x14ac:dyDescent="0.3">
      <c r="B31" s="2">
        <f>B29/B30</f>
        <v>4.3619506849315073</v>
      </c>
      <c r="C31" s="2">
        <f>C29/C30</f>
        <v>7.3763068493150694</v>
      </c>
      <c r="D31" s="2">
        <f>D29/D30</f>
        <v>11.738257534246575</v>
      </c>
    </row>
    <row r="33" spans="1:6" x14ac:dyDescent="0.3">
      <c r="A33">
        <v>2014</v>
      </c>
      <c r="B33" t="s">
        <v>1</v>
      </c>
      <c r="C33" t="s">
        <v>5</v>
      </c>
      <c r="D33" t="s">
        <v>0</v>
      </c>
      <c r="E33" s="5">
        <v>12702</v>
      </c>
      <c r="F33" s="6">
        <f>SUM(D37/E33)*100</f>
        <v>0</v>
      </c>
    </row>
    <row r="34" spans="1:6" x14ac:dyDescent="0.3">
      <c r="A34" t="s">
        <v>2</v>
      </c>
      <c r="B34" s="3"/>
      <c r="C34" s="3"/>
      <c r="D34" s="3">
        <f>SUM(B34:C34)</f>
        <v>0</v>
      </c>
      <c r="F34" t="s">
        <v>7</v>
      </c>
    </row>
    <row r="35" spans="1:6" x14ac:dyDescent="0.3">
      <c r="A35" s="1" t="s">
        <v>3</v>
      </c>
      <c r="B35" s="3"/>
      <c r="C35" s="3"/>
      <c r="D35" s="3">
        <f t="shared" ref="D35:D37" si="4">SUM(B35:C35)</f>
        <v>0</v>
      </c>
    </row>
    <row r="36" spans="1:6" x14ac:dyDescent="0.3">
      <c r="A36" t="s">
        <v>4</v>
      </c>
      <c r="B36" s="3"/>
      <c r="C36" s="3"/>
      <c r="D36" s="3">
        <f t="shared" si="4"/>
        <v>0</v>
      </c>
    </row>
    <row r="37" spans="1:6" x14ac:dyDescent="0.3">
      <c r="A37" t="s">
        <v>0</v>
      </c>
      <c r="B37" s="3">
        <f>SUM(B34:B36)</f>
        <v>0</v>
      </c>
      <c r="C37" s="3">
        <f>SUM(C34:C36)</f>
        <v>0</v>
      </c>
      <c r="D37" s="3">
        <f t="shared" si="4"/>
        <v>0</v>
      </c>
    </row>
    <row r="38" spans="1:6" x14ac:dyDescent="0.3">
      <c r="B38">
        <v>365</v>
      </c>
      <c r="C38">
        <v>365</v>
      </c>
      <c r="D38" s="3">
        <v>365</v>
      </c>
    </row>
    <row r="39" spans="1:6" x14ac:dyDescent="0.3">
      <c r="B39">
        <f>B37/B38</f>
        <v>0</v>
      </c>
      <c r="C39">
        <f>C37/C38</f>
        <v>0</v>
      </c>
      <c r="D39">
        <f>D37/D38</f>
        <v>0</v>
      </c>
    </row>
    <row r="41" spans="1:6" x14ac:dyDescent="0.3">
      <c r="A41">
        <v>2013</v>
      </c>
      <c r="B41" t="s">
        <v>1</v>
      </c>
      <c r="C41" t="s">
        <v>5</v>
      </c>
      <c r="D41" t="s">
        <v>0</v>
      </c>
      <c r="E41" s="5">
        <v>11844</v>
      </c>
      <c r="F41" s="6">
        <f>SUM(D45/E41)*100</f>
        <v>0</v>
      </c>
    </row>
    <row r="42" spans="1:6" x14ac:dyDescent="0.3">
      <c r="A42" t="s">
        <v>2</v>
      </c>
      <c r="B42" s="3"/>
      <c r="C42" s="3"/>
      <c r="D42" s="3">
        <f>SUM(B42:C42)</f>
        <v>0</v>
      </c>
      <c r="F42" t="s">
        <v>7</v>
      </c>
    </row>
    <row r="43" spans="1:6" x14ac:dyDescent="0.3">
      <c r="A43" s="1" t="s">
        <v>3</v>
      </c>
      <c r="B43" s="3"/>
      <c r="C43" s="3"/>
      <c r="D43" s="3">
        <f t="shared" ref="D43:D45" si="5">SUM(B43:C43)</f>
        <v>0</v>
      </c>
    </row>
    <row r="44" spans="1:6" x14ac:dyDescent="0.3">
      <c r="A44" t="s">
        <v>4</v>
      </c>
      <c r="B44" s="3"/>
      <c r="C44" s="3"/>
      <c r="D44" s="3">
        <f t="shared" si="5"/>
        <v>0</v>
      </c>
    </row>
    <row r="45" spans="1:6" x14ac:dyDescent="0.3">
      <c r="A45" t="s">
        <v>0</v>
      </c>
      <c r="B45" s="3">
        <f>SUM(B42:B44)</f>
        <v>0</v>
      </c>
      <c r="C45" s="3">
        <f>SUM(C42:C44)</f>
        <v>0</v>
      </c>
      <c r="D45" s="3">
        <f t="shared" si="5"/>
        <v>0</v>
      </c>
    </row>
    <row r="46" spans="1:6" x14ac:dyDescent="0.3">
      <c r="B46">
        <v>365</v>
      </c>
      <c r="C46">
        <v>365</v>
      </c>
      <c r="D46" s="3">
        <v>365</v>
      </c>
    </row>
    <row r="47" spans="1:6" x14ac:dyDescent="0.3">
      <c r="B47">
        <f>B45/B46</f>
        <v>0</v>
      </c>
      <c r="C47">
        <f>C45/C46</f>
        <v>0</v>
      </c>
      <c r="D47">
        <f>D45/D46</f>
        <v>0</v>
      </c>
    </row>
    <row r="49" spans="1:6" x14ac:dyDescent="0.3">
      <c r="A49">
        <v>2012</v>
      </c>
      <c r="B49" t="s">
        <v>1</v>
      </c>
      <c r="C49" t="s">
        <v>5</v>
      </c>
      <c r="D49" t="s">
        <v>0</v>
      </c>
      <c r="E49" s="5">
        <v>13528</v>
      </c>
      <c r="F49" s="7">
        <f>SUM(D53/E49)*100</f>
        <v>37.6</v>
      </c>
    </row>
    <row r="50" spans="1:6" x14ac:dyDescent="0.3">
      <c r="A50" t="s">
        <v>2</v>
      </c>
      <c r="B50" s="3">
        <f>E49/100*5.4</f>
        <v>730.51200000000006</v>
      </c>
      <c r="C50" s="3">
        <f>E49/100*8.6</f>
        <v>1163.4079999999999</v>
      </c>
      <c r="D50" s="3">
        <f>SUM(B50:C50)</f>
        <v>1893.92</v>
      </c>
    </row>
    <row r="51" spans="1:6" x14ac:dyDescent="0.3">
      <c r="A51" s="1" t="s">
        <v>3</v>
      </c>
      <c r="B51" s="3">
        <f>E49/100*4.2</f>
        <v>568.17600000000004</v>
      </c>
      <c r="C51" s="3">
        <f>E49/100*10.4</f>
        <v>1406.912</v>
      </c>
      <c r="D51" s="3">
        <f t="shared" ref="D51:D52" si="6">SUM(B51:C51)</f>
        <v>1975.0880000000002</v>
      </c>
    </row>
    <row r="52" spans="1:6" x14ac:dyDescent="0.3">
      <c r="A52" t="s">
        <v>4</v>
      </c>
      <c r="B52" s="3">
        <f>E49/100*3.8</f>
        <v>514.06399999999996</v>
      </c>
      <c r="C52" s="3">
        <f>E49/100*5.2</f>
        <v>703.45600000000002</v>
      </c>
      <c r="D52" s="3">
        <f t="shared" si="6"/>
        <v>1217.52</v>
      </c>
    </row>
    <row r="53" spans="1:6" x14ac:dyDescent="0.3">
      <c r="A53" t="s">
        <v>0</v>
      </c>
      <c r="B53" s="3">
        <f>SUM(B50:B52)</f>
        <v>1812.752</v>
      </c>
      <c r="C53" s="3">
        <f>SUM(C50:C52)</f>
        <v>3273.7759999999998</v>
      </c>
      <c r="D53" s="4">
        <f>SUM(B53:C53)</f>
        <v>5086.5280000000002</v>
      </c>
    </row>
    <row r="54" spans="1:6" x14ac:dyDescent="0.3">
      <c r="B54">
        <v>365</v>
      </c>
      <c r="C54">
        <v>365</v>
      </c>
      <c r="D54" s="3">
        <v>365</v>
      </c>
    </row>
    <row r="55" spans="1:6" x14ac:dyDescent="0.3">
      <c r="B55" s="2">
        <f>B53/B54</f>
        <v>4.9664438356164382</v>
      </c>
      <c r="C55" s="2">
        <f>C53/C54</f>
        <v>8.9692493150684935</v>
      </c>
      <c r="D55" s="2">
        <f>D53/D54</f>
        <v>13.935693150684932</v>
      </c>
    </row>
    <row r="57" spans="1:6" x14ac:dyDescent="0.3">
      <c r="A57">
        <v>2011</v>
      </c>
      <c r="B57" t="s">
        <v>1</v>
      </c>
      <c r="C57" t="s">
        <v>5</v>
      </c>
      <c r="D57" t="s">
        <v>0</v>
      </c>
      <c r="E57" s="5">
        <v>11228</v>
      </c>
      <c r="F57" s="6">
        <f>SUM(D61/E57)*100</f>
        <v>0</v>
      </c>
    </row>
    <row r="58" spans="1:6" x14ac:dyDescent="0.3">
      <c r="A58" t="s">
        <v>2</v>
      </c>
      <c r="B58" s="3"/>
      <c r="C58" s="3"/>
      <c r="D58" s="3">
        <f>SUM(B58:C58)</f>
        <v>0</v>
      </c>
      <c r="F58" t="s">
        <v>8</v>
      </c>
    </row>
    <row r="59" spans="1:6" x14ac:dyDescent="0.3">
      <c r="A59" s="1" t="s">
        <v>3</v>
      </c>
      <c r="B59" s="3"/>
      <c r="C59" s="3"/>
      <c r="D59" s="3">
        <f t="shared" ref="D59:D61" si="7">SUM(B59:C59)</f>
        <v>0</v>
      </c>
    </row>
    <row r="60" spans="1:6" x14ac:dyDescent="0.3">
      <c r="A60" t="s">
        <v>4</v>
      </c>
      <c r="B60" s="3"/>
      <c r="C60" s="3"/>
      <c r="D60" s="3">
        <f t="shared" si="7"/>
        <v>0</v>
      </c>
    </row>
    <row r="61" spans="1:6" x14ac:dyDescent="0.3">
      <c r="B61" s="3">
        <f>SUM(B58:B60)</f>
        <v>0</v>
      </c>
      <c r="C61" s="3">
        <f>SUM(C58:C60)</f>
        <v>0</v>
      </c>
      <c r="D61" s="3">
        <f t="shared" si="7"/>
        <v>0</v>
      </c>
    </row>
    <row r="62" spans="1:6" x14ac:dyDescent="0.3">
      <c r="B62">
        <v>365</v>
      </c>
      <c r="C62">
        <v>365</v>
      </c>
      <c r="D62" s="3">
        <v>365</v>
      </c>
    </row>
    <row r="63" spans="1:6" x14ac:dyDescent="0.3">
      <c r="B63">
        <f>B61/B62</f>
        <v>0</v>
      </c>
      <c r="C63">
        <f>C61/C62</f>
        <v>0</v>
      </c>
      <c r="D63">
        <f>D61/D62</f>
        <v>0</v>
      </c>
    </row>
  </sheetData>
  <pageMargins left="0.7" right="0.7" top="0.75" bottom="0.75" header="0.3" footer="0.3"/>
  <pageSetup scale="69" orientation="landscape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sqref="A1:E6"/>
    </sheetView>
  </sheetViews>
  <sheetFormatPr defaultRowHeight="14.4" x14ac:dyDescent="0.3"/>
  <cols>
    <col min="1" max="1" width="15.33203125" bestFit="1" customWidth="1"/>
    <col min="2" max="2" width="10.33203125" bestFit="1" customWidth="1"/>
    <col min="3" max="3" width="10.21875" bestFit="1" customWidth="1"/>
    <col min="4" max="4" width="10.6640625" bestFit="1" customWidth="1"/>
    <col min="5" max="5" width="11.109375" customWidth="1"/>
  </cols>
  <sheetData>
    <row r="1" spans="1:6" ht="15" thickTop="1" x14ac:dyDescent="0.3">
      <c r="A1" s="43" t="s">
        <v>6</v>
      </c>
      <c r="B1" s="43" t="s">
        <v>27</v>
      </c>
      <c r="C1" s="43">
        <v>2018</v>
      </c>
      <c r="D1" s="43"/>
      <c r="E1" s="43"/>
      <c r="F1" s="29"/>
    </row>
    <row r="2" spans="1:6" x14ac:dyDescent="0.3">
      <c r="A2" s="40"/>
      <c r="B2" s="40"/>
      <c r="C2" s="41" t="s">
        <v>1</v>
      </c>
      <c r="D2" s="41" t="s">
        <v>5</v>
      </c>
      <c r="E2" s="42" t="s">
        <v>0</v>
      </c>
      <c r="F2" s="30"/>
    </row>
    <row r="3" spans="1:6" x14ac:dyDescent="0.3">
      <c r="A3" s="38" t="s">
        <v>26</v>
      </c>
      <c r="B3" s="38" t="s">
        <v>2</v>
      </c>
      <c r="C3" s="39">
        <v>658.971</v>
      </c>
      <c r="D3" s="39">
        <v>801.10200000000009</v>
      </c>
      <c r="E3" s="39">
        <v>1460.0730000000001</v>
      </c>
      <c r="F3" s="30"/>
    </row>
    <row r="4" spans="1:6" x14ac:dyDescent="0.3">
      <c r="A4" s="36"/>
      <c r="B4" s="36" t="s">
        <v>3</v>
      </c>
      <c r="C4" s="37">
        <v>490.99799999999999</v>
      </c>
      <c r="D4" s="37">
        <v>969.07500000000005</v>
      </c>
      <c r="E4" s="37">
        <v>1460.0730000000001</v>
      </c>
      <c r="F4" s="30"/>
    </row>
    <row r="5" spans="1:6" x14ac:dyDescent="0.3">
      <c r="A5" s="34"/>
      <c r="B5" s="34" t="s">
        <v>4</v>
      </c>
      <c r="C5" s="35">
        <v>426.39300000000003</v>
      </c>
      <c r="D5" s="35">
        <v>555.60300000000007</v>
      </c>
      <c r="E5" s="35">
        <v>981.99600000000009</v>
      </c>
      <c r="F5" s="30"/>
    </row>
    <row r="6" spans="1:6" x14ac:dyDescent="0.3">
      <c r="A6" s="25"/>
      <c r="B6" s="26" t="s">
        <v>0</v>
      </c>
      <c r="C6" s="27">
        <v>1576.3620000000001</v>
      </c>
      <c r="D6" s="27">
        <v>2325.7800000000002</v>
      </c>
      <c r="E6" s="28">
        <v>3902.1420000000003</v>
      </c>
      <c r="F6" s="30"/>
    </row>
    <row r="7" spans="1:6" x14ac:dyDescent="0.3">
      <c r="A7" s="31"/>
      <c r="B7" s="32"/>
      <c r="C7" s="32"/>
      <c r="D7" s="32"/>
      <c r="E7" s="32"/>
      <c r="F7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Peggie Mars</dc:creator>
  <cp:lastModifiedBy>Peggie</cp:lastModifiedBy>
  <cp:lastPrinted>2019-07-18T16:17:10Z</cp:lastPrinted>
  <dcterms:created xsi:type="dcterms:W3CDTF">2018-11-08T11:43:36Z</dcterms:created>
  <dcterms:modified xsi:type="dcterms:W3CDTF">2019-09-12T08:53:11Z</dcterms:modified>
</cp:coreProperties>
</file>